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ie8\Desktop\"/>
    </mc:Choice>
  </mc:AlternateContent>
  <xr:revisionPtr revIDLastSave="0" documentId="8_{4605DA11-7E91-41C4-98BD-7CD39CCC1B19}" xr6:coauthVersionLast="47" xr6:coauthVersionMax="47" xr10:uidLastSave="{00000000-0000-0000-0000-000000000000}"/>
  <bookViews>
    <workbookView xWindow="10068" yWindow="276" windowWidth="12324" windowHeight="12036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<sst xmlns="http://schemas.openxmlformats.org/spreadsheetml/2006/main" count="68" uniqueCount="57">
  <si>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</si>
  <si>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</si>
  <si>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</si>
  <si>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</si>
  <si>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</si>
  <si>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</si>
  <si>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</si>
  <si>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</si>
  <si>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</si>
  <si>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</si>
  <si>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</si>
  <si>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</si>
  <si>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</si>
  <si>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</si>
  <si>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</si>
  <si>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</si>
  <si>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</si>
  <si>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</si>
  <si>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</si>
  <si>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</si>
  <si>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</si>
  <si>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</si>
  <si>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</si>
  <si>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</si>
  <si>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</si>
  <si>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</si>
  <si>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</si>
  <si>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</si>
  <si>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</si>
  <si>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</si>
  <si>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</si>
  <si>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</si>
  <si>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</si>
  <si>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</si>
  <si>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</si>
  <si>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No1</t>
    <phoneticPr fontId="1"/>
  </si>
  <si>
    <t>USD/JPY</t>
    <phoneticPr fontId="5"/>
  </si>
  <si>
    <t>USDJPY</t>
    <phoneticPr fontId="1"/>
  </si>
  <si>
    <t>H1</t>
    <phoneticPr fontId="1"/>
  </si>
  <si>
    <t>No2</t>
    <phoneticPr fontId="1"/>
  </si>
  <si>
    <t>20190/10/22</t>
    <phoneticPr fontId="1"/>
  </si>
  <si>
    <t>No3</t>
    <phoneticPr fontId="1"/>
  </si>
  <si>
    <t>No4</t>
    <phoneticPr fontId="1"/>
  </si>
  <si>
    <t>No5</t>
    <phoneticPr fontId="1"/>
  </si>
  <si>
    <t>No6</t>
    <phoneticPr fontId="1"/>
  </si>
  <si>
    <t>あまり実態の差がありすぎるとハードルが上がる⁉</t>
    <rPh sb="3" eb="5">
      <t>ジッタイ</t>
    </rPh>
    <rPh sb="6" eb="7">
      <t>サ</t>
    </rPh>
    <rPh sb="19" eb="20">
      <t>ア</t>
    </rPh>
    <phoneticPr fontId="1"/>
  </si>
  <si>
    <t>下に来るMAの角度に注意してエントリーしてみる。角度が浅いときはステイ。</t>
    <rPh sb="0" eb="1">
      <t>シタ</t>
    </rPh>
    <rPh sb="2" eb="3">
      <t>ク</t>
    </rPh>
    <rPh sb="7" eb="9">
      <t>カクド</t>
    </rPh>
    <rPh sb="10" eb="12">
      <t>チュウイ</t>
    </rPh>
    <rPh sb="24" eb="26">
      <t>カクド</t>
    </rPh>
    <rPh sb="27" eb="28">
      <t>アサ</t>
    </rPh>
    <phoneticPr fontId="1"/>
  </si>
  <si>
    <t>NO7</t>
    <phoneticPr fontId="1"/>
  </si>
  <si>
    <t>No8</t>
    <phoneticPr fontId="1"/>
  </si>
  <si>
    <t>No10</t>
    <phoneticPr fontId="1"/>
  </si>
  <si>
    <t>No9</t>
    <phoneticPr fontId="1"/>
  </si>
  <si>
    <t>No11</t>
    <phoneticPr fontId="1"/>
  </si>
  <si>
    <t>No12</t>
    <phoneticPr fontId="1"/>
  </si>
  <si>
    <t>これは売り相場ととらえてよいのか？</t>
    <rPh sb="3" eb="4">
      <t>ウ</t>
    </rPh>
    <rPh sb="5" eb="7">
      <t>ソウバ</t>
    </rPh>
    <phoneticPr fontId="1"/>
  </si>
  <si>
    <t>ぽちぽちすぎですか？</t>
    <phoneticPr fontId="1"/>
  </si>
  <si>
    <t>実態の差が大きいと１．２７がだいぶ離れて勝ち難くなるのか？売りはPBがMAの上方なあってはいけないんでしょうか？　　MAがクロスしている場所はどちらととらえたらよいか。エントリーは避けるべき？</t>
    <rPh sb="0" eb="2">
      <t>ジッタイ</t>
    </rPh>
    <rPh sb="3" eb="4">
      <t>サ</t>
    </rPh>
    <rPh sb="5" eb="6">
      <t>オオ</t>
    </rPh>
    <rPh sb="17" eb="18">
      <t>ハナ</t>
    </rPh>
    <rPh sb="20" eb="21">
      <t>カ</t>
    </rPh>
    <rPh sb="22" eb="23">
      <t>ニク</t>
    </rPh>
    <rPh sb="29" eb="30">
      <t>ウ</t>
    </rPh>
    <rPh sb="38" eb="40">
      <t>ジョウホウ</t>
    </rPh>
    <rPh sb="68" eb="70">
      <t>バショ</t>
    </rPh>
    <rPh sb="90" eb="91">
      <t>サ</t>
    </rPh>
    <phoneticPr fontId="1"/>
  </si>
  <si>
    <t>縮尺を変えて全体の流れも見て気にかけつつエントリーをする。</t>
    <rPh sb="0" eb="2">
      <t>シュクシャク</t>
    </rPh>
    <rPh sb="3" eb="4">
      <t>カ</t>
    </rPh>
    <rPh sb="6" eb="8">
      <t>ゼンタイ</t>
    </rPh>
    <rPh sb="9" eb="10">
      <t>ナガ</t>
    </rPh>
    <rPh sb="12" eb="13">
      <t>ミ</t>
    </rPh>
    <rPh sb="14" eb="15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</si>
</sst>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9525</xdr:colOff>
      <xdr:row>2</xdr:row>
      <xdr:rowOff>47625</xdr:rowOff>
    </xdr:from>
    <xdr:to>
      <xdr:col>10</xdr:col>
      <xdr:colOff>211403</xdr:colOff>
      <xdr:row>37</xdr:row>
      <xdr:rowOff>17120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B03B1F4A-FB16-42E6-998E-B7561B010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09575"/>
          <a:ext cx="6212153" cy="630362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20</xdr:col>
      <xdr:colOff>586672</xdr:colOff>
      <xdr:row>36</xdr:row>
      <xdr:rowOff>180960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041A4113-573C-460E-A363-F55EDD355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9400" y="361950"/>
          <a:ext cx="6158797" cy="63341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10</xdr:col>
      <xdr:colOff>125655</xdr:colOff>
      <xdr:row>76</xdr:row>
      <xdr:rowOff>112359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398BD426-148F-467A-A816-4D98ACF5B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600950"/>
          <a:ext cx="6135930" cy="6265509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42</xdr:row>
      <xdr:rowOff>0</xdr:rowOff>
    </xdr:from>
    <xdr:to>
      <xdr:col>20</xdr:col>
      <xdr:colOff>601917</xdr:colOff>
      <xdr:row>76</xdr:row>
      <xdr:rowOff>104737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AC06671B-8A47-4034-A631-54D5CD00B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29400" y="7600950"/>
          <a:ext cx="6174042" cy="6257887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</xdr:colOff>
      <xdr:row>82</xdr:row>
      <xdr:rowOff>57150</xdr:rowOff>
    </xdr:from>
    <xdr:to>
      <xdr:col>21</xdr:col>
      <xdr:colOff>38039</xdr:colOff>
      <xdr:row>117</xdr:row>
      <xdr:rowOff>41890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6D9B13D1-4600-4B07-B739-35EDAC3C3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677025" y="14897100"/>
          <a:ext cx="6181664" cy="63188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10</xdr:col>
      <xdr:colOff>201878</xdr:colOff>
      <xdr:row>117</xdr:row>
      <xdr:rowOff>22851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90757297-EB62-43DD-9CDB-F91B3447D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4839950"/>
          <a:ext cx="6212153" cy="63569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10</xdr:col>
      <xdr:colOff>224745</xdr:colOff>
      <xdr:row>155</xdr:row>
      <xdr:rowOff>150470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274FE088-B4F9-48D5-9B74-394D44D7C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1897975"/>
          <a:ext cx="6235020" cy="630362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121</xdr:row>
      <xdr:rowOff>0</xdr:rowOff>
    </xdr:from>
    <xdr:to>
      <xdr:col>21</xdr:col>
      <xdr:colOff>5659</xdr:colOff>
      <xdr:row>156</xdr:row>
      <xdr:rowOff>7607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F3231E5E-597F-4097-8A40-02791070A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629400" y="21897975"/>
          <a:ext cx="6196909" cy="6341732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</xdr:colOff>
      <xdr:row>161</xdr:row>
      <xdr:rowOff>50800</xdr:rowOff>
    </xdr:from>
    <xdr:to>
      <xdr:col>10</xdr:col>
      <xdr:colOff>247594</xdr:colOff>
      <xdr:row>196</xdr:row>
      <xdr:rowOff>81274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C2104FFA-278C-4F98-B24A-5F4606317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" y="29494480"/>
          <a:ext cx="6201354" cy="6431274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161</xdr:row>
      <xdr:rowOff>0</xdr:rowOff>
    </xdr:from>
    <xdr:to>
      <xdr:col>21</xdr:col>
      <xdr:colOff>59015</xdr:colOff>
      <xdr:row>196</xdr:row>
      <xdr:rowOff>38096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97C34E46-2E2F-4A21-A0B4-87612CB83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629400" y="29136975"/>
          <a:ext cx="6250265" cy="6372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12</xdr:col>
      <xdr:colOff>99347</xdr:colOff>
      <xdr:row>236</xdr:row>
      <xdr:rowOff>30474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91B36E60-0C46-4636-94EF-83BBB658D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36375975"/>
          <a:ext cx="7347872" cy="636459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201</xdr:row>
      <xdr:rowOff>0</xdr:rowOff>
    </xdr:from>
    <xdr:to>
      <xdr:col>22</xdr:col>
      <xdr:colOff>619069</xdr:colOff>
      <xdr:row>236</xdr:row>
      <xdr:rowOff>55266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456DC266-9BF8-4AF7-9437-6F645F14E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874000" y="36758880"/>
          <a:ext cx="6196909" cy="6456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1" sqref="B21"/>
    </sheetView>
  </sheetViews>
  <sheetFormatPr defaultRowHeight="18" x14ac:dyDescent="0.45"/>
  <cols>
    <col min="1" max="1" width="4.8984375" customWidth="1"/>
    <col min="2" max="2" width="12" customWidth="1"/>
    <col min="3" max="3" width="10.59765625" customWidth="1"/>
    <col min="4" max="6" width="8.19921875" customWidth="1"/>
    <col min="7" max="9" width="10.8984375" customWidth="1"/>
    <col min="10" max="15" width="7.69921875" customWidth="1"/>
  </cols>
  <sheetData>
    <row r="1" spans="1:18" x14ac:dyDescent="0.45">
      <c r="A1" s="1" t="s">
        <v>7</v>
      </c>
      <c r="C1" t="s">
        <v>37</v>
      </c>
    </row>
    <row r="2" spans="1:18" x14ac:dyDescent="0.45">
      <c r="A2" s="1" t="s">
        <v>8</v>
      </c>
      <c r="C2" t="s">
        <v>38</v>
      </c>
    </row>
    <row r="3" spans="1:18" x14ac:dyDescent="0.45">
      <c r="A3" s="1" t="s">
        <v>10</v>
      </c>
      <c r="C3" s="29">
        <v>1000000</v>
      </c>
    </row>
    <row r="4" spans="1:18" x14ac:dyDescent="0.45">
      <c r="A4" s="1" t="s">
        <v>11</v>
      </c>
      <c r="C4" s="29" t="s">
        <v>13</v>
      </c>
    </row>
    <row r="5" spans="1:18" ht="18.600000000000001" thickBot="1" x14ac:dyDescent="0.5">
      <c r="A5" s="1" t="s">
        <v>12</v>
      </c>
      <c r="C5" s="29" t="s">
        <v>33</v>
      </c>
    </row>
    <row r="6" spans="1:18" ht="18.600000000000001" thickBot="1" x14ac:dyDescent="0.5">
      <c r="A6" s="24" t="s">
        <v>0</v>
      </c>
      <c r="B6" s="24" t="s">
        <v>1</v>
      </c>
      <c r="C6" s="24" t="s">
        <v>1</v>
      </c>
      <c r="D6" s="48" t="s">
        <v>24</v>
      </c>
      <c r="E6" s="25"/>
      <c r="F6" s="26"/>
      <c r="G6" s="84" t="s">
        <v>3</v>
      </c>
      <c r="H6" s="85"/>
      <c r="I6" s="91"/>
      <c r="J6" s="84" t="s">
        <v>22</v>
      </c>
      <c r="K6" s="85"/>
      <c r="L6" s="91"/>
      <c r="M6" s="84" t="s">
        <v>23</v>
      </c>
      <c r="N6" s="85"/>
      <c r="O6" s="91"/>
    </row>
    <row r="7" spans="1:18" ht="18.600000000000001" thickBot="1" x14ac:dyDescent="0.5">
      <c r="A7" s="27"/>
      <c r="B7" s="27" t="s">
        <v>2</v>
      </c>
      <c r="C7" s="64" t="s">
        <v>28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.600000000000001" thickBot="1" x14ac:dyDescent="0.5">
      <c r="A8" s="28" t="s">
        <v>9</v>
      </c>
      <c r="B8" s="12"/>
      <c r="C8" s="49"/>
      <c r="D8" s="17"/>
      <c r="E8" s="16"/>
      <c r="F8" s="18"/>
      <c r="G8" s="19">
        <f>C3</f>
        <v>1000000</v>
      </c>
      <c r="H8" s="20">
        <f>C3</f>
        <v>1000000</v>
      </c>
      <c r="I8" s="21">
        <f>C3</f>
        <v>1000000</v>
      </c>
      <c r="J8" s="88" t="s">
        <v>22</v>
      </c>
      <c r="K8" s="89"/>
      <c r="L8" s="90"/>
      <c r="M8" s="88"/>
      <c r="N8" s="89"/>
      <c r="O8" s="90"/>
    </row>
    <row r="9" spans="1:18" x14ac:dyDescent="0.45">
      <c r="A9" s="9">
        <v>1</v>
      </c>
      <c r="B9" s="23">
        <v>43755</v>
      </c>
      <c r="C9" s="50">
        <v>2</v>
      </c>
      <c r="D9" s="54">
        <v>1.27</v>
      </c>
      <c r="E9" s="55">
        <v>1.5</v>
      </c>
      <c r="F9" s="56">
        <v>2</v>
      </c>
      <c r="G9" s="22">
        <f>IF(D9="","",G8+M9)</f>
        <v>1038100</v>
      </c>
      <c r="H9" s="22">
        <f t="shared" ref="H9" si="0">IF(E9="","",H8+N9)</f>
        <v>1045000</v>
      </c>
      <c r="I9" s="22">
        <f t="shared" ref="I9" si="1">IF(F9="","",I8+O9)</f>
        <v>1060000</v>
      </c>
      <c r="J9" s="41">
        <f>IF(G8="","",G8*0.03)</f>
        <v>30000</v>
      </c>
      <c r="K9" s="42">
        <f>IF(H8="","",H8*0.03)</f>
        <v>30000</v>
      </c>
      <c r="L9" s="43">
        <f>IF(I8="","",I8*0.03)</f>
        <v>30000</v>
      </c>
      <c r="M9" s="41">
        <f>IF(D9="","",J9*D9)</f>
        <v>38100</v>
      </c>
      <c r="N9" s="42">
        <f>IF(E9="","",K9*E9)</f>
        <v>45000</v>
      </c>
      <c r="O9" s="43">
        <f>IF(F9="","",L9*F9)</f>
        <v>60000</v>
      </c>
      <c r="P9" s="40"/>
      <c r="Q9" s="40"/>
      <c r="R9" s="40"/>
    </row>
    <row r="10" spans="1:18" x14ac:dyDescent="0.45">
      <c r="A10" s="9">
        <v>2</v>
      </c>
      <c r="B10" s="5" t="s">
        <v>40</v>
      </c>
      <c r="C10" s="47">
        <v>2</v>
      </c>
      <c r="D10" s="57">
        <v>1.27</v>
      </c>
      <c r="E10" s="58">
        <v>1.5</v>
      </c>
      <c r="F10" s="59">
        <v>2</v>
      </c>
      <c r="G10" s="22">
        <f t="shared" ref="G10:G42" si="2">IF(D10="","",G9+M10)</f>
        <v>1077651.6100000001</v>
      </c>
      <c r="H10" s="22">
        <f t="shared" ref="H10:H42" si="3">IF(E10="","",H9+N10)</f>
        <v>1092025</v>
      </c>
      <c r="I10" s="22">
        <f t="shared" ref="I10:I42" si="4">IF(F10="","",I9+O10)</f>
        <v>1123600</v>
      </c>
      <c r="J10" s="44">
        <f t="shared" ref="J10:J12" si="5">IF(G9="","",G9*0.03)</f>
        <v>31143</v>
      </c>
      <c r="K10" s="45">
        <f t="shared" ref="K10:K12" si="6">IF(H9="","",H9*0.03)</f>
        <v>31350</v>
      </c>
      <c r="L10" s="46">
        <f t="shared" ref="L10:L12" si="7">IF(I9="","",I9*0.03)</f>
        <v>31800</v>
      </c>
      <c r="M10" s="44">
        <f t="shared" ref="M10:M12" si="8">IF(D10="","",J10*D10)</f>
        <v>39551.61</v>
      </c>
      <c r="N10" s="45">
        <f t="shared" ref="N10:N12" si="9">IF(E10="","",K10*E10)</f>
        <v>47025</v>
      </c>
      <c r="O10" s="46">
        <f t="shared" ref="O10:O12" si="10">IF(F10="","",L10*F10)</f>
        <v>63600</v>
      </c>
      <c r="P10" s="40"/>
      <c r="Q10" s="40"/>
      <c r="R10" s="40"/>
    </row>
    <row r="11" spans="1:18" x14ac:dyDescent="0.45">
      <c r="A11" s="9">
        <v>3</v>
      </c>
      <c r="B11" s="5">
        <v>43769</v>
      </c>
      <c r="C11" s="47">
        <v>2</v>
      </c>
      <c r="D11" s="57">
        <v>1.27</v>
      </c>
      <c r="E11" s="58">
        <v>1.5</v>
      </c>
      <c r="F11" s="80">
        <v>2</v>
      </c>
      <c r="G11" s="22">
        <f t="shared" si="2"/>
        <v>1118710.1363410002</v>
      </c>
      <c r="H11" s="22">
        <f t="shared" si="3"/>
        <v>1141166.125</v>
      </c>
      <c r="I11" s="22">
        <f t="shared" si="4"/>
        <v>1191016</v>
      </c>
      <c r="J11" s="44">
        <f t="shared" si="5"/>
        <v>32329.548300000002</v>
      </c>
      <c r="K11" s="45">
        <f t="shared" si="6"/>
        <v>32760.75</v>
      </c>
      <c r="L11" s="46">
        <f t="shared" si="7"/>
        <v>33708</v>
      </c>
      <c r="M11" s="44">
        <f t="shared" si="8"/>
        <v>41058.526341000004</v>
      </c>
      <c r="N11" s="45">
        <f t="shared" si="9"/>
        <v>49141.125</v>
      </c>
      <c r="O11" s="46">
        <f t="shared" si="10"/>
        <v>67416</v>
      </c>
      <c r="P11" s="40"/>
      <c r="Q11" s="40"/>
      <c r="R11" s="40"/>
    </row>
    <row r="12" spans="1:18" x14ac:dyDescent="0.45">
      <c r="A12" s="9">
        <v>4</v>
      </c>
      <c r="B12" s="5">
        <v>43774</v>
      </c>
      <c r="C12" s="47">
        <v>1</v>
      </c>
      <c r="D12" s="57">
        <v>1.27</v>
      </c>
      <c r="E12" s="58">
        <v>1.5</v>
      </c>
      <c r="F12" s="59">
        <v>2</v>
      </c>
      <c r="G12" s="22">
        <f t="shared" si="2"/>
        <v>1161332.9925355923</v>
      </c>
      <c r="H12" s="22">
        <f t="shared" si="3"/>
        <v>1192518.600625</v>
      </c>
      <c r="I12" s="22">
        <f t="shared" si="4"/>
        <v>1262476.96</v>
      </c>
      <c r="J12" s="44">
        <f t="shared" si="5"/>
        <v>33561.304090230005</v>
      </c>
      <c r="K12" s="45">
        <f t="shared" si="6"/>
        <v>34234.983749999999</v>
      </c>
      <c r="L12" s="46">
        <f t="shared" si="7"/>
        <v>35730.479999999996</v>
      </c>
      <c r="M12" s="44">
        <f t="shared" si="8"/>
        <v>42622.85619459211</v>
      </c>
      <c r="N12" s="45">
        <f t="shared" si="9"/>
        <v>51352.475624999999</v>
      </c>
      <c r="O12" s="46">
        <f t="shared" si="10"/>
        <v>71460.959999999992</v>
      </c>
      <c r="P12" s="40"/>
      <c r="Q12" s="40"/>
      <c r="R12" s="40"/>
    </row>
    <row r="13" spans="1:18" x14ac:dyDescent="0.45">
      <c r="A13" s="9">
        <v>5</v>
      </c>
      <c r="B13" s="5">
        <v>43781</v>
      </c>
      <c r="C13" s="47">
        <v>1</v>
      </c>
      <c r="D13" s="57">
        <v>-1</v>
      </c>
      <c r="E13" s="58">
        <v>-1</v>
      </c>
      <c r="F13" s="80">
        <v>-1</v>
      </c>
      <c r="G13" s="22">
        <f t="shared" si="2"/>
        <v>1126493.0027595246</v>
      </c>
      <c r="H13" s="22">
        <f t="shared" si="3"/>
        <v>1156743.0426062499</v>
      </c>
      <c r="I13" s="22">
        <f t="shared" si="4"/>
        <v>1224602.6512</v>
      </c>
      <c r="J13" s="44">
        <f t="shared" ref="J13:J58" si="11">IF(G12="","",G12*0.03)</f>
        <v>34839.98977606777</v>
      </c>
      <c r="K13" s="45">
        <f t="shared" ref="K13:K58" si="12">IF(H12="","",H12*0.03)</f>
        <v>35775.558018749995</v>
      </c>
      <c r="L13" s="46">
        <f t="shared" ref="L13:L58" si="13">IF(I12="","",I12*0.03)</f>
        <v>37874.308799999999</v>
      </c>
      <c r="M13" s="44">
        <f t="shared" ref="M13:M58" si="14">IF(D13="","",J13*D13)</f>
        <v>-34839.98977606777</v>
      </c>
      <c r="N13" s="45">
        <f t="shared" ref="N13:N58" si="15">IF(E13="","",K13*E13)</f>
        <v>-35775.558018749995</v>
      </c>
      <c r="O13" s="46">
        <f t="shared" ref="O13:O58" si="16">IF(F13="","",L13*F13)</f>
        <v>-37874.308799999999</v>
      </c>
      <c r="P13" s="40"/>
      <c r="Q13" s="40"/>
      <c r="R13" s="40"/>
    </row>
    <row r="14" spans="1:18" x14ac:dyDescent="0.45">
      <c r="A14" s="9">
        <v>6</v>
      </c>
      <c r="B14" s="5">
        <v>43783</v>
      </c>
      <c r="C14" s="47">
        <v>2</v>
      </c>
      <c r="D14" s="57">
        <v>1.27</v>
      </c>
      <c r="E14" s="58">
        <v>1.5</v>
      </c>
      <c r="F14" s="59">
        <v>2</v>
      </c>
      <c r="G14" s="22">
        <f t="shared" si="2"/>
        <v>1169412.3861646624</v>
      </c>
      <c r="H14" s="22">
        <f t="shared" si="3"/>
        <v>1208796.4795235312</v>
      </c>
      <c r="I14" s="22">
        <f t="shared" si="4"/>
        <v>1298078.810272</v>
      </c>
      <c r="J14" s="44">
        <f t="shared" si="11"/>
        <v>33794.790082785737</v>
      </c>
      <c r="K14" s="45">
        <f t="shared" si="12"/>
        <v>34702.291278187498</v>
      </c>
      <c r="L14" s="46">
        <f t="shared" si="13"/>
        <v>36738.079535999997</v>
      </c>
      <c r="M14" s="44">
        <f t="shared" si="14"/>
        <v>42919.383405137887</v>
      </c>
      <c r="N14" s="45">
        <f t="shared" si="15"/>
        <v>52053.436917281244</v>
      </c>
      <c r="O14" s="46">
        <f t="shared" si="16"/>
        <v>73476.159071999995</v>
      </c>
      <c r="P14" s="40"/>
      <c r="Q14" s="40"/>
      <c r="R14" s="40"/>
    </row>
    <row r="15" spans="1:18" x14ac:dyDescent="0.45">
      <c r="A15" s="9">
        <v>7</v>
      </c>
      <c r="B15" s="5">
        <v>43794</v>
      </c>
      <c r="C15" s="47">
        <v>1</v>
      </c>
      <c r="D15" s="57">
        <v>1.27</v>
      </c>
      <c r="E15" s="58">
        <v>1.5</v>
      </c>
      <c r="F15" s="59">
        <v>2</v>
      </c>
      <c r="G15" s="22">
        <f t="shared" si="2"/>
        <v>1213966.998077536</v>
      </c>
      <c r="H15" s="22">
        <f t="shared" si="3"/>
        <v>1263192.3211020902</v>
      </c>
      <c r="I15" s="22">
        <f t="shared" si="4"/>
        <v>1375963.5388883201</v>
      </c>
      <c r="J15" s="44">
        <f t="shared" si="11"/>
        <v>35082.371584939872</v>
      </c>
      <c r="K15" s="45">
        <f t="shared" si="12"/>
        <v>36263.894385705935</v>
      </c>
      <c r="L15" s="46">
        <f t="shared" si="13"/>
        <v>38942.364308160002</v>
      </c>
      <c r="M15" s="44">
        <f t="shared" si="14"/>
        <v>44554.611912873639</v>
      </c>
      <c r="N15" s="45">
        <f t="shared" si="15"/>
        <v>54395.841578558902</v>
      </c>
      <c r="O15" s="46">
        <f t="shared" si="16"/>
        <v>77884.728616320004</v>
      </c>
      <c r="P15" s="40"/>
      <c r="Q15" s="40"/>
      <c r="R15" s="40"/>
    </row>
    <row r="16" spans="1:18" x14ac:dyDescent="0.45">
      <c r="A16" s="9">
        <v>8</v>
      </c>
      <c r="B16" s="5">
        <v>43794</v>
      </c>
      <c r="C16" s="47">
        <v>1</v>
      </c>
      <c r="D16" s="57">
        <v>1.27</v>
      </c>
      <c r="E16" s="58">
        <v>1.5</v>
      </c>
      <c r="F16" s="59">
        <v>2</v>
      </c>
      <c r="G16" s="22">
        <f t="shared" si="2"/>
        <v>1260219.14070429</v>
      </c>
      <c r="H16" s="22">
        <f t="shared" si="3"/>
        <v>1320035.9755516842</v>
      </c>
      <c r="I16" s="22">
        <f t="shared" si="4"/>
        <v>1458521.3512216192</v>
      </c>
      <c r="J16" s="44">
        <f t="shared" si="11"/>
        <v>36419.009942326076</v>
      </c>
      <c r="K16" s="45">
        <f t="shared" si="12"/>
        <v>37895.7696330627</v>
      </c>
      <c r="L16" s="46">
        <f t="shared" si="13"/>
        <v>41278.906166649598</v>
      </c>
      <c r="M16" s="44">
        <f t="shared" si="14"/>
        <v>46252.142626754117</v>
      </c>
      <c r="N16" s="45">
        <f t="shared" si="15"/>
        <v>56843.654449594047</v>
      </c>
      <c r="O16" s="46">
        <f t="shared" si="16"/>
        <v>82557.812333299196</v>
      </c>
      <c r="P16" s="40"/>
      <c r="Q16" s="40"/>
      <c r="R16" s="40"/>
    </row>
    <row r="17" spans="1:18" x14ac:dyDescent="0.45">
      <c r="A17" s="9">
        <v>9</v>
      </c>
      <c r="B17" s="5">
        <v>43802</v>
      </c>
      <c r="C17" s="47">
        <v>2</v>
      </c>
      <c r="D17" s="57">
        <v>1.27</v>
      </c>
      <c r="E17" s="58">
        <v>1.5</v>
      </c>
      <c r="F17" s="59">
        <v>2</v>
      </c>
      <c r="G17" s="22">
        <f t="shared" si="2"/>
        <v>1308233.4899651234</v>
      </c>
      <c r="H17" s="22">
        <f t="shared" si="3"/>
        <v>1379437.5944515099</v>
      </c>
      <c r="I17" s="22">
        <f t="shared" si="4"/>
        <v>1546032.6322949163</v>
      </c>
      <c r="J17" s="44">
        <f t="shared" si="11"/>
        <v>37806.5742211287</v>
      </c>
      <c r="K17" s="45">
        <f t="shared" si="12"/>
        <v>39601.079266550521</v>
      </c>
      <c r="L17" s="46">
        <f t="shared" si="13"/>
        <v>43755.640536648571</v>
      </c>
      <c r="M17" s="44">
        <f t="shared" si="14"/>
        <v>48014.349260833449</v>
      </c>
      <c r="N17" s="45">
        <f t="shared" si="15"/>
        <v>59401.618899825786</v>
      </c>
      <c r="O17" s="46">
        <f t="shared" si="16"/>
        <v>87511.281073297141</v>
      </c>
      <c r="P17" s="40" t="s">
        <v>53</v>
      </c>
      <c r="Q17" s="40"/>
      <c r="R17" s="40"/>
    </row>
    <row r="18" spans="1:18" x14ac:dyDescent="0.45">
      <c r="A18" s="9">
        <v>10</v>
      </c>
      <c r="B18" s="5">
        <v>43803</v>
      </c>
      <c r="C18" s="47">
        <v>2</v>
      </c>
      <c r="D18" s="57">
        <v>1.27</v>
      </c>
      <c r="E18" s="58">
        <v>1.5</v>
      </c>
      <c r="F18" s="59">
        <v>2</v>
      </c>
      <c r="G18" s="22">
        <f t="shared" si="2"/>
        <v>1358077.1859327946</v>
      </c>
      <c r="H18" s="22">
        <f t="shared" si="3"/>
        <v>1441512.2862018279</v>
      </c>
      <c r="I18" s="22">
        <f t="shared" si="4"/>
        <v>1638794.5902326112</v>
      </c>
      <c r="J18" s="44">
        <f t="shared" si="11"/>
        <v>39247.0046989537</v>
      </c>
      <c r="K18" s="45">
        <f t="shared" si="12"/>
        <v>41383.127833545295</v>
      </c>
      <c r="L18" s="46">
        <f t="shared" si="13"/>
        <v>46380.978968847485</v>
      </c>
      <c r="M18" s="44">
        <f t="shared" si="14"/>
        <v>49843.695967671199</v>
      </c>
      <c r="N18" s="45">
        <f t="shared" si="15"/>
        <v>62074.691750317943</v>
      </c>
      <c r="O18" s="46">
        <f t="shared" si="16"/>
        <v>92761.95793769497</v>
      </c>
      <c r="P18" s="40" t="s">
        <v>54</v>
      </c>
      <c r="Q18" s="40"/>
      <c r="R18" s="40"/>
    </row>
    <row r="19" spans="1:18" x14ac:dyDescent="0.45">
      <c r="A19" s="9">
        <v>11</v>
      </c>
      <c r="B19" s="5">
        <v>43803</v>
      </c>
      <c r="C19" s="47">
        <v>1</v>
      </c>
      <c r="D19" s="57">
        <v>-1</v>
      </c>
      <c r="E19" s="58">
        <v>-1</v>
      </c>
      <c r="F19" s="59">
        <v>-1</v>
      </c>
      <c r="G19" s="22">
        <f t="shared" si="2"/>
        <v>1317334.8703548107</v>
      </c>
      <c r="H19" s="22">
        <f t="shared" si="3"/>
        <v>1398266.9176157732</v>
      </c>
      <c r="I19" s="22">
        <f t="shared" si="4"/>
        <v>1589630.7525256327</v>
      </c>
      <c r="J19" s="44">
        <f t="shared" si="11"/>
        <v>40742.315577983834</v>
      </c>
      <c r="K19" s="45">
        <f t="shared" si="12"/>
        <v>43245.368586054836</v>
      </c>
      <c r="L19" s="46">
        <f t="shared" si="13"/>
        <v>49163.837706978331</v>
      </c>
      <c r="M19" s="44">
        <f t="shared" si="14"/>
        <v>-40742.315577983834</v>
      </c>
      <c r="N19" s="45">
        <f t="shared" si="15"/>
        <v>-43245.368586054836</v>
      </c>
      <c r="O19" s="46">
        <f t="shared" si="16"/>
        <v>-49163.837706978331</v>
      </c>
      <c r="P19" s="40"/>
      <c r="Q19" s="40"/>
      <c r="R19" s="40"/>
    </row>
    <row r="20" spans="1:18" x14ac:dyDescent="0.45">
      <c r="A20" s="9">
        <v>12</v>
      </c>
      <c r="B20" s="5">
        <v>43830</v>
      </c>
      <c r="C20" s="47">
        <v>2</v>
      </c>
      <c r="D20" s="57">
        <v>1.27</v>
      </c>
      <c r="E20" s="58">
        <v>1.5</v>
      </c>
      <c r="F20" s="59">
        <v>2</v>
      </c>
      <c r="G20" s="22">
        <f t="shared" si="2"/>
        <v>1367525.328915329</v>
      </c>
      <c r="H20" s="22">
        <f t="shared" si="3"/>
        <v>1461188.9289084829</v>
      </c>
      <c r="I20" s="22">
        <f t="shared" si="4"/>
        <v>1685008.5976771708</v>
      </c>
      <c r="J20" s="44">
        <f t="shared" si="11"/>
        <v>39520.046110644318</v>
      </c>
      <c r="K20" s="45">
        <f t="shared" si="12"/>
        <v>41948.007528473194</v>
      </c>
      <c r="L20" s="46">
        <f t="shared" si="13"/>
        <v>47688.922575768978</v>
      </c>
      <c r="M20" s="44">
        <f t="shared" si="14"/>
        <v>50190.458560518287</v>
      </c>
      <c r="N20" s="45">
        <f t="shared" si="15"/>
        <v>62922.011292709794</v>
      </c>
      <c r="O20" s="46">
        <f t="shared" si="16"/>
        <v>95377.845151537957</v>
      </c>
      <c r="P20" s="40"/>
      <c r="Q20" s="40"/>
      <c r="R20" s="40"/>
    </row>
    <row r="21" spans="1:18" x14ac:dyDescent="0.45">
      <c r="A21" s="9">
        <v>13</v>
      </c>
      <c r="B21" s="5"/>
      <c r="C21" s="47"/>
      <c r="D21" s="57"/>
      <c r="E21" s="58"/>
      <c r="F21" s="59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>
        <f t="shared" si="11"/>
        <v>41025.75986745987</v>
      </c>
      <c r="K21" s="45">
        <f t="shared" si="12"/>
        <v>43835.667867254488</v>
      </c>
      <c r="L21" s="46">
        <f t="shared" si="13"/>
        <v>50550.257930315121</v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5">
      <c r="A22" s="9">
        <v>14</v>
      </c>
      <c r="B22" s="5"/>
      <c r="C22" s="47"/>
      <c r="D22" s="57"/>
      <c r="E22" s="58"/>
      <c r="F22" s="59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5">
      <c r="A23" s="9">
        <v>15</v>
      </c>
      <c r="B23" s="5"/>
      <c r="C23" s="47"/>
      <c r="D23" s="57"/>
      <c r="E23" s="58"/>
      <c r="F23" s="80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5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5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5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5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5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5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5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5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5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5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5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5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5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5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5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5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5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5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5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5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5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5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5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5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5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5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5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5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5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5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5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5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5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5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8.600000000000001" thickBot="1" x14ac:dyDescent="0.5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8.600000000000001" thickBot="1" x14ac:dyDescent="0.5">
      <c r="A59" s="9"/>
      <c r="B59" s="92" t="s">
        <v>5</v>
      </c>
      <c r="C59" s="93"/>
      <c r="D59" s="7">
        <f>COUNTIF(D9:D58,1.27)</f>
        <v>10</v>
      </c>
      <c r="E59" s="7">
        <f>COUNTIF(E9:E58,1.5)</f>
        <v>10</v>
      </c>
      <c r="F59" s="8">
        <f>COUNTIF(F9:F58,2)</f>
        <v>10</v>
      </c>
      <c r="G59" s="70">
        <f>M59+G8</f>
        <v>1367525.328915329</v>
      </c>
      <c r="H59" s="71">
        <f>N59+H8</f>
        <v>1461188.9289084829</v>
      </c>
      <c r="I59" s="72">
        <f>O59+I8</f>
        <v>1685008.5976771708</v>
      </c>
      <c r="J59" s="67" t="s">
        <v>30</v>
      </c>
      <c r="K59" s="68">
        <f>B58-B9</f>
        <v>-43755</v>
      </c>
      <c r="L59" s="69" t="s">
        <v>31</v>
      </c>
      <c r="M59" s="81">
        <f>SUM(M9:M58)</f>
        <v>367525.32891532901</v>
      </c>
      <c r="N59" s="82">
        <f>SUM(N9:N58)</f>
        <v>461188.92890848289</v>
      </c>
      <c r="O59" s="83">
        <f>SUM(O9:O58)</f>
        <v>685008.59767717088</v>
      </c>
    </row>
    <row r="60" spans="1:15" ht="18.600000000000001" thickBot="1" x14ac:dyDescent="0.5">
      <c r="A60" s="9"/>
      <c r="B60" s="86" t="s">
        <v>6</v>
      </c>
      <c r="C60" s="87"/>
      <c r="D60" s="7">
        <f>COUNTIF(D9:D58,-1)</f>
        <v>2</v>
      </c>
      <c r="E60" s="7">
        <f>COUNTIF(E9:E58,-1)</f>
        <v>2</v>
      </c>
      <c r="F60" s="8">
        <f>COUNTIF(F9:F58,-1)</f>
        <v>2</v>
      </c>
      <c r="G60" s="84" t="s">
        <v>29</v>
      </c>
      <c r="H60" s="85"/>
      <c r="I60" s="91"/>
      <c r="J60" s="84" t="s">
        <v>32</v>
      </c>
      <c r="K60" s="85"/>
      <c r="L60" s="91"/>
      <c r="M60" s="9"/>
      <c r="N60" s="3"/>
      <c r="O60" s="4"/>
    </row>
    <row r="61" spans="1:15" ht="18.600000000000001" thickBot="1" x14ac:dyDescent="0.5">
      <c r="A61" s="9"/>
      <c r="B61" s="86" t="s">
        <v>34</v>
      </c>
      <c r="C61" s="87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1.3675253289153289</v>
      </c>
      <c r="H61" s="77">
        <f t="shared" ref="H61" si="21">H59/H8</f>
        <v>1.461188928908483</v>
      </c>
      <c r="I61" s="78">
        <f>I59/I8</f>
        <v>1.6850085976771707</v>
      </c>
      <c r="J61" s="65">
        <f>(G61-100%)*30/K59</f>
        <v>-2.5198856970540202E-4</v>
      </c>
      <c r="K61" s="65">
        <f>(H61-100%)*30/K59</f>
        <v>-3.1620769894308054E-4</v>
      </c>
      <c r="L61" s="66">
        <f>(I61-100%)*30/K59</f>
        <v>-4.6966650509233502E-4</v>
      </c>
      <c r="M61" s="10"/>
      <c r="N61" s="2"/>
      <c r="O61" s="11"/>
    </row>
    <row r="62" spans="1:15" ht="18.600000000000001" thickBot="1" x14ac:dyDescent="0.5">
      <c r="A62" s="3"/>
      <c r="B62" s="84" t="s">
        <v>4</v>
      </c>
      <c r="C62" s="85"/>
      <c r="D62" s="79">
        <f t="shared" ref="D62:E62" si="22">D59/(D59+D60+D61)</f>
        <v>0.83333333333333337</v>
      </c>
      <c r="E62" s="74">
        <f t="shared" si="22"/>
        <v>0.83333333333333337</v>
      </c>
      <c r="F62" s="75">
        <f>F59/(F59+F60+F61)</f>
        <v>0.83333333333333337</v>
      </c>
    </row>
    <row r="64" spans="1:15" x14ac:dyDescent="0.45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2:N201"/>
  <sheetViews>
    <sheetView topLeftCell="A178" zoomScale="75" zoomScaleNormal="75" workbookViewId="0">
      <selection activeCell="N202" sqref="N202"/>
    </sheetView>
  </sheetViews>
  <sheetFormatPr defaultColWidth="8.09765625" defaultRowHeight="14.4" x14ac:dyDescent="0.45"/>
  <cols>
    <col min="1" max="1" width="6.59765625" style="53" customWidth="1"/>
    <col min="2" max="2" width="7.19921875" style="52" customWidth="1"/>
    <col min="3" max="256" width="8.09765625" style="52"/>
    <col min="257" max="257" width="6.59765625" style="52" customWidth="1"/>
    <col min="258" max="258" width="7.19921875" style="52" customWidth="1"/>
    <col min="259" max="512" width="8.09765625" style="52"/>
    <col min="513" max="513" width="6.59765625" style="52" customWidth="1"/>
    <col min="514" max="514" width="7.19921875" style="52" customWidth="1"/>
    <col min="515" max="768" width="8.09765625" style="52"/>
    <col min="769" max="769" width="6.59765625" style="52" customWidth="1"/>
    <col min="770" max="770" width="7.19921875" style="52" customWidth="1"/>
    <col min="771" max="1024" width="8.09765625" style="52"/>
    <col min="1025" max="1025" width="6.59765625" style="52" customWidth="1"/>
    <col min="1026" max="1026" width="7.19921875" style="52" customWidth="1"/>
    <col min="1027" max="1280" width="8.09765625" style="52"/>
    <col min="1281" max="1281" width="6.59765625" style="52" customWidth="1"/>
    <col min="1282" max="1282" width="7.19921875" style="52" customWidth="1"/>
    <col min="1283" max="1536" width="8.09765625" style="52"/>
    <col min="1537" max="1537" width="6.59765625" style="52" customWidth="1"/>
    <col min="1538" max="1538" width="7.19921875" style="52" customWidth="1"/>
    <col min="1539" max="1792" width="8.09765625" style="52"/>
    <col min="1793" max="1793" width="6.59765625" style="52" customWidth="1"/>
    <col min="1794" max="1794" width="7.19921875" style="52" customWidth="1"/>
    <col min="1795" max="2048" width="8.09765625" style="52"/>
    <col min="2049" max="2049" width="6.59765625" style="52" customWidth="1"/>
    <col min="2050" max="2050" width="7.19921875" style="52" customWidth="1"/>
    <col min="2051" max="2304" width="8.09765625" style="52"/>
    <col min="2305" max="2305" width="6.59765625" style="52" customWidth="1"/>
    <col min="2306" max="2306" width="7.19921875" style="52" customWidth="1"/>
    <col min="2307" max="2560" width="8.09765625" style="52"/>
    <col min="2561" max="2561" width="6.59765625" style="52" customWidth="1"/>
    <col min="2562" max="2562" width="7.19921875" style="52" customWidth="1"/>
    <col min="2563" max="2816" width="8.09765625" style="52"/>
    <col min="2817" max="2817" width="6.59765625" style="52" customWidth="1"/>
    <col min="2818" max="2818" width="7.19921875" style="52" customWidth="1"/>
    <col min="2819" max="3072" width="8.09765625" style="52"/>
    <col min="3073" max="3073" width="6.59765625" style="52" customWidth="1"/>
    <col min="3074" max="3074" width="7.19921875" style="52" customWidth="1"/>
    <col min="3075" max="3328" width="8.09765625" style="52"/>
    <col min="3329" max="3329" width="6.59765625" style="52" customWidth="1"/>
    <col min="3330" max="3330" width="7.19921875" style="52" customWidth="1"/>
    <col min="3331" max="3584" width="8.09765625" style="52"/>
    <col min="3585" max="3585" width="6.59765625" style="52" customWidth="1"/>
    <col min="3586" max="3586" width="7.19921875" style="52" customWidth="1"/>
    <col min="3587" max="3840" width="8.09765625" style="52"/>
    <col min="3841" max="3841" width="6.59765625" style="52" customWidth="1"/>
    <col min="3842" max="3842" width="7.19921875" style="52" customWidth="1"/>
    <col min="3843" max="4096" width="8.09765625" style="52"/>
    <col min="4097" max="4097" width="6.59765625" style="52" customWidth="1"/>
    <col min="4098" max="4098" width="7.19921875" style="52" customWidth="1"/>
    <col min="4099" max="4352" width="8.09765625" style="52"/>
    <col min="4353" max="4353" width="6.59765625" style="52" customWidth="1"/>
    <col min="4354" max="4354" width="7.19921875" style="52" customWidth="1"/>
    <col min="4355" max="4608" width="8.09765625" style="52"/>
    <col min="4609" max="4609" width="6.59765625" style="52" customWidth="1"/>
    <col min="4610" max="4610" width="7.19921875" style="52" customWidth="1"/>
    <col min="4611" max="4864" width="8.09765625" style="52"/>
    <col min="4865" max="4865" width="6.59765625" style="52" customWidth="1"/>
    <col min="4866" max="4866" width="7.19921875" style="52" customWidth="1"/>
    <col min="4867" max="5120" width="8.09765625" style="52"/>
    <col min="5121" max="5121" width="6.59765625" style="52" customWidth="1"/>
    <col min="5122" max="5122" width="7.19921875" style="52" customWidth="1"/>
    <col min="5123" max="5376" width="8.09765625" style="52"/>
    <col min="5377" max="5377" width="6.59765625" style="52" customWidth="1"/>
    <col min="5378" max="5378" width="7.19921875" style="52" customWidth="1"/>
    <col min="5379" max="5632" width="8.09765625" style="52"/>
    <col min="5633" max="5633" width="6.59765625" style="52" customWidth="1"/>
    <col min="5634" max="5634" width="7.19921875" style="52" customWidth="1"/>
    <col min="5635" max="5888" width="8.09765625" style="52"/>
    <col min="5889" max="5889" width="6.59765625" style="52" customWidth="1"/>
    <col min="5890" max="5890" width="7.19921875" style="52" customWidth="1"/>
    <col min="5891" max="6144" width="8.09765625" style="52"/>
    <col min="6145" max="6145" width="6.59765625" style="52" customWidth="1"/>
    <col min="6146" max="6146" width="7.19921875" style="52" customWidth="1"/>
    <col min="6147" max="6400" width="8.09765625" style="52"/>
    <col min="6401" max="6401" width="6.59765625" style="52" customWidth="1"/>
    <col min="6402" max="6402" width="7.19921875" style="52" customWidth="1"/>
    <col min="6403" max="6656" width="8.09765625" style="52"/>
    <col min="6657" max="6657" width="6.59765625" style="52" customWidth="1"/>
    <col min="6658" max="6658" width="7.19921875" style="52" customWidth="1"/>
    <col min="6659" max="6912" width="8.09765625" style="52"/>
    <col min="6913" max="6913" width="6.59765625" style="52" customWidth="1"/>
    <col min="6914" max="6914" width="7.19921875" style="52" customWidth="1"/>
    <col min="6915" max="7168" width="8.09765625" style="52"/>
    <col min="7169" max="7169" width="6.59765625" style="52" customWidth="1"/>
    <col min="7170" max="7170" width="7.19921875" style="52" customWidth="1"/>
    <col min="7171" max="7424" width="8.09765625" style="52"/>
    <col min="7425" max="7425" width="6.59765625" style="52" customWidth="1"/>
    <col min="7426" max="7426" width="7.19921875" style="52" customWidth="1"/>
    <col min="7427" max="7680" width="8.09765625" style="52"/>
    <col min="7681" max="7681" width="6.59765625" style="52" customWidth="1"/>
    <col min="7682" max="7682" width="7.19921875" style="52" customWidth="1"/>
    <col min="7683" max="7936" width="8.09765625" style="52"/>
    <col min="7937" max="7937" width="6.59765625" style="52" customWidth="1"/>
    <col min="7938" max="7938" width="7.19921875" style="52" customWidth="1"/>
    <col min="7939" max="8192" width="8.09765625" style="52"/>
    <col min="8193" max="8193" width="6.59765625" style="52" customWidth="1"/>
    <col min="8194" max="8194" width="7.19921875" style="52" customWidth="1"/>
    <col min="8195" max="8448" width="8.09765625" style="52"/>
    <col min="8449" max="8449" width="6.59765625" style="52" customWidth="1"/>
    <col min="8450" max="8450" width="7.19921875" style="52" customWidth="1"/>
    <col min="8451" max="8704" width="8.09765625" style="52"/>
    <col min="8705" max="8705" width="6.59765625" style="52" customWidth="1"/>
    <col min="8706" max="8706" width="7.19921875" style="52" customWidth="1"/>
    <col min="8707" max="8960" width="8.09765625" style="52"/>
    <col min="8961" max="8961" width="6.59765625" style="52" customWidth="1"/>
    <col min="8962" max="8962" width="7.19921875" style="52" customWidth="1"/>
    <col min="8963" max="9216" width="8.09765625" style="52"/>
    <col min="9217" max="9217" width="6.59765625" style="52" customWidth="1"/>
    <col min="9218" max="9218" width="7.19921875" style="52" customWidth="1"/>
    <col min="9219" max="9472" width="8.09765625" style="52"/>
    <col min="9473" max="9473" width="6.59765625" style="52" customWidth="1"/>
    <col min="9474" max="9474" width="7.19921875" style="52" customWidth="1"/>
    <col min="9475" max="9728" width="8.09765625" style="52"/>
    <col min="9729" max="9729" width="6.59765625" style="52" customWidth="1"/>
    <col min="9730" max="9730" width="7.19921875" style="52" customWidth="1"/>
    <col min="9731" max="9984" width="8.09765625" style="52"/>
    <col min="9985" max="9985" width="6.59765625" style="52" customWidth="1"/>
    <col min="9986" max="9986" width="7.19921875" style="52" customWidth="1"/>
    <col min="9987" max="10240" width="8.09765625" style="52"/>
    <col min="10241" max="10241" width="6.59765625" style="52" customWidth="1"/>
    <col min="10242" max="10242" width="7.19921875" style="52" customWidth="1"/>
    <col min="10243" max="10496" width="8.09765625" style="52"/>
    <col min="10497" max="10497" width="6.59765625" style="52" customWidth="1"/>
    <col min="10498" max="10498" width="7.19921875" style="52" customWidth="1"/>
    <col min="10499" max="10752" width="8.09765625" style="52"/>
    <col min="10753" max="10753" width="6.59765625" style="52" customWidth="1"/>
    <col min="10754" max="10754" width="7.19921875" style="52" customWidth="1"/>
    <col min="10755" max="11008" width="8.09765625" style="52"/>
    <col min="11009" max="11009" width="6.59765625" style="52" customWidth="1"/>
    <col min="11010" max="11010" width="7.19921875" style="52" customWidth="1"/>
    <col min="11011" max="11264" width="8.09765625" style="52"/>
    <col min="11265" max="11265" width="6.59765625" style="52" customWidth="1"/>
    <col min="11266" max="11266" width="7.19921875" style="52" customWidth="1"/>
    <col min="11267" max="11520" width="8.09765625" style="52"/>
    <col min="11521" max="11521" width="6.59765625" style="52" customWidth="1"/>
    <col min="11522" max="11522" width="7.19921875" style="52" customWidth="1"/>
    <col min="11523" max="11776" width="8.09765625" style="52"/>
    <col min="11777" max="11777" width="6.59765625" style="52" customWidth="1"/>
    <col min="11778" max="11778" width="7.19921875" style="52" customWidth="1"/>
    <col min="11779" max="12032" width="8.09765625" style="52"/>
    <col min="12033" max="12033" width="6.59765625" style="52" customWidth="1"/>
    <col min="12034" max="12034" width="7.19921875" style="52" customWidth="1"/>
    <col min="12035" max="12288" width="8.09765625" style="52"/>
    <col min="12289" max="12289" width="6.59765625" style="52" customWidth="1"/>
    <col min="12290" max="12290" width="7.19921875" style="52" customWidth="1"/>
    <col min="12291" max="12544" width="8.09765625" style="52"/>
    <col min="12545" max="12545" width="6.59765625" style="52" customWidth="1"/>
    <col min="12546" max="12546" width="7.19921875" style="52" customWidth="1"/>
    <col min="12547" max="12800" width="8.09765625" style="52"/>
    <col min="12801" max="12801" width="6.59765625" style="52" customWidth="1"/>
    <col min="12802" max="12802" width="7.19921875" style="52" customWidth="1"/>
    <col min="12803" max="13056" width="8.09765625" style="52"/>
    <col min="13057" max="13057" width="6.59765625" style="52" customWidth="1"/>
    <col min="13058" max="13058" width="7.19921875" style="52" customWidth="1"/>
    <col min="13059" max="13312" width="8.09765625" style="52"/>
    <col min="13313" max="13313" width="6.59765625" style="52" customWidth="1"/>
    <col min="13314" max="13314" width="7.19921875" style="52" customWidth="1"/>
    <col min="13315" max="13568" width="8.09765625" style="52"/>
    <col min="13569" max="13569" width="6.59765625" style="52" customWidth="1"/>
    <col min="13570" max="13570" width="7.19921875" style="52" customWidth="1"/>
    <col min="13571" max="13824" width="8.09765625" style="52"/>
    <col min="13825" max="13825" width="6.59765625" style="52" customWidth="1"/>
    <col min="13826" max="13826" width="7.19921875" style="52" customWidth="1"/>
    <col min="13827" max="14080" width="8.09765625" style="52"/>
    <col min="14081" max="14081" width="6.59765625" style="52" customWidth="1"/>
    <col min="14082" max="14082" width="7.19921875" style="52" customWidth="1"/>
    <col min="14083" max="14336" width="8.09765625" style="52"/>
    <col min="14337" max="14337" width="6.59765625" style="52" customWidth="1"/>
    <col min="14338" max="14338" width="7.19921875" style="52" customWidth="1"/>
    <col min="14339" max="14592" width="8.09765625" style="52"/>
    <col min="14593" max="14593" width="6.59765625" style="52" customWidth="1"/>
    <col min="14594" max="14594" width="7.19921875" style="52" customWidth="1"/>
    <col min="14595" max="14848" width="8.09765625" style="52"/>
    <col min="14849" max="14849" width="6.59765625" style="52" customWidth="1"/>
    <col min="14850" max="14850" width="7.19921875" style="52" customWidth="1"/>
    <col min="14851" max="15104" width="8.09765625" style="52"/>
    <col min="15105" max="15105" width="6.59765625" style="52" customWidth="1"/>
    <col min="15106" max="15106" width="7.19921875" style="52" customWidth="1"/>
    <col min="15107" max="15360" width="8.09765625" style="52"/>
    <col min="15361" max="15361" width="6.59765625" style="52" customWidth="1"/>
    <col min="15362" max="15362" width="7.19921875" style="52" customWidth="1"/>
    <col min="15363" max="15616" width="8.09765625" style="52"/>
    <col min="15617" max="15617" width="6.59765625" style="52" customWidth="1"/>
    <col min="15618" max="15618" width="7.19921875" style="52" customWidth="1"/>
    <col min="15619" max="15872" width="8.09765625" style="52"/>
    <col min="15873" max="15873" width="6.59765625" style="52" customWidth="1"/>
    <col min="15874" max="15874" width="7.19921875" style="52" customWidth="1"/>
    <col min="15875" max="16128" width="8.09765625" style="52"/>
    <col min="16129" max="16129" width="6.59765625" style="52" customWidth="1"/>
    <col min="16130" max="16130" width="7.19921875" style="52" customWidth="1"/>
    <col min="16131" max="16384" width="8.09765625" style="52"/>
  </cols>
  <sheetData>
    <row r="2" spans="1:12" x14ac:dyDescent="0.45">
      <c r="A2" s="53" t="s">
        <v>35</v>
      </c>
      <c r="L2" s="52" t="s">
        <v>39</v>
      </c>
    </row>
    <row r="42" spans="1:12" x14ac:dyDescent="0.45">
      <c r="A42" s="53" t="s">
        <v>41</v>
      </c>
      <c r="L42" s="52" t="s">
        <v>42</v>
      </c>
    </row>
    <row r="82" spans="1:12" x14ac:dyDescent="0.45">
      <c r="A82" s="53" t="s">
        <v>43</v>
      </c>
      <c r="L82" s="52" t="s">
        <v>44</v>
      </c>
    </row>
    <row r="118" spans="1:12" x14ac:dyDescent="0.45">
      <c r="D118" s="53" t="s">
        <v>45</v>
      </c>
    </row>
    <row r="121" spans="1:12" x14ac:dyDescent="0.45">
      <c r="A121" s="53" t="s">
        <v>47</v>
      </c>
      <c r="L121" s="52" t="s">
        <v>48</v>
      </c>
    </row>
    <row r="161" spans="1:12" x14ac:dyDescent="0.45">
      <c r="A161" s="53" t="s">
        <v>50</v>
      </c>
      <c r="L161" s="52" t="s">
        <v>49</v>
      </c>
    </row>
    <row r="201" spans="1:14" x14ac:dyDescent="0.45">
      <c r="A201" s="53" t="s">
        <v>51</v>
      </c>
      <c r="N201" s="52" t="s">
        <v>52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zoomScale="145" zoomScaleSheetLayoutView="100" workbookViewId="0">
      <selection activeCell="A22" sqref="A22:J29"/>
    </sheetView>
  </sheetViews>
  <sheetFormatPr defaultColWidth="8.09765625" defaultRowHeight="13.2" x14ac:dyDescent="0.45"/>
  <cols>
    <col min="1" max="16384" width="8.09765625" style="52"/>
  </cols>
  <sheetData>
    <row r="1" spans="1:10" x14ac:dyDescent="0.45">
      <c r="A1" s="52" t="s">
        <v>25</v>
      </c>
    </row>
    <row r="2" spans="1:10" x14ac:dyDescent="0.45">
      <c r="A2" s="94" t="s">
        <v>55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x14ac:dyDescent="0.45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45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45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x14ac:dyDescent="0.45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45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x14ac:dyDescent="0.45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x14ac:dyDescent="0.45">
      <c r="A9" s="95"/>
      <c r="B9" s="95"/>
      <c r="C9" s="95"/>
      <c r="D9" s="95"/>
      <c r="E9" s="95"/>
      <c r="F9" s="95"/>
      <c r="G9" s="95"/>
      <c r="H9" s="95"/>
      <c r="I9" s="95"/>
      <c r="J9" s="95"/>
    </row>
    <row r="11" spans="1:10" x14ac:dyDescent="0.45">
      <c r="A11" s="52" t="s">
        <v>26</v>
      </c>
    </row>
    <row r="12" spans="1:10" x14ac:dyDescent="0.45">
      <c r="A12" s="96" t="s">
        <v>46</v>
      </c>
      <c r="B12" s="97"/>
      <c r="C12" s="97"/>
      <c r="D12" s="97"/>
      <c r="E12" s="97"/>
      <c r="F12" s="97"/>
      <c r="G12" s="97"/>
      <c r="H12" s="97"/>
      <c r="I12" s="97"/>
      <c r="J12" s="97"/>
    </row>
    <row r="13" spans="1:10" x14ac:dyDescent="0.45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x14ac:dyDescent="0.45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x14ac:dyDescent="0.45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x14ac:dyDescent="0.45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x14ac:dyDescent="0.45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x14ac:dyDescent="0.45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x14ac:dyDescent="0.45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1" spans="1:10" x14ac:dyDescent="0.45">
      <c r="A21" s="52" t="s">
        <v>27</v>
      </c>
    </row>
    <row r="22" spans="1:10" x14ac:dyDescent="0.45">
      <c r="A22" s="96" t="s">
        <v>56</v>
      </c>
      <c r="B22" s="96"/>
      <c r="C22" s="96"/>
      <c r="D22" s="96"/>
      <c r="E22" s="96"/>
      <c r="F22" s="96"/>
      <c r="G22" s="96"/>
      <c r="H22" s="96"/>
      <c r="I22" s="96"/>
      <c r="J22" s="96"/>
    </row>
    <row r="23" spans="1:10" x14ac:dyDescent="0.45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 x14ac:dyDescent="0.45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45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 x14ac:dyDescent="0.45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45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x14ac:dyDescent="0.45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x14ac:dyDescent="0.45">
      <c r="A29" s="96"/>
      <c r="B29" s="96"/>
      <c r="C29" s="96"/>
      <c r="D29" s="96"/>
      <c r="E29" s="96"/>
      <c r="F29" s="96"/>
      <c r="G29" s="96"/>
      <c r="H29" s="96"/>
      <c r="I29" s="96"/>
      <c r="J29" s="96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E4" sqref="E4"/>
    </sheetView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4.19921875" customWidth="1"/>
    <col min="8" max="8" width="15.59765625" customWidth="1"/>
  </cols>
  <sheetData>
    <row r="1" spans="1:8" x14ac:dyDescent="0.45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5">
      <c r="A2" s="34"/>
      <c r="B2" s="32"/>
      <c r="C2" s="32"/>
      <c r="D2" s="33"/>
      <c r="E2" s="32"/>
      <c r="F2" s="33"/>
      <c r="G2" s="32"/>
      <c r="H2" s="33"/>
    </row>
    <row r="3" spans="1:8" x14ac:dyDescent="0.45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5">
      <c r="A4" s="37" t="s">
        <v>21</v>
      </c>
      <c r="B4" s="37" t="s">
        <v>36</v>
      </c>
      <c r="C4" s="37"/>
      <c r="D4" s="38"/>
      <c r="E4" s="37"/>
      <c r="F4" s="38"/>
      <c r="G4" s="37"/>
      <c r="H4" s="38"/>
    </row>
    <row r="5" spans="1:8" x14ac:dyDescent="0.45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5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5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5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5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5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5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5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8158CCAE477E4AA69E0A4443F7FC61" ma:contentTypeVersion="2" ma:contentTypeDescription="Create a new document." ma:contentTypeScope="" ma:versionID="9fd27384fafadcef7e1b63f9dc73cc13">
  <xsd:schema xmlns:xsd="http://www.w3.org/2001/XMLSchema" xmlns:xs="http://www.w3.org/2001/XMLSchema" xmlns:p="http://schemas.microsoft.com/office/2006/metadata/properties" xmlns:ns3="d5a4940d-aa1a-4979-bf3a-93fb3f6a5942" targetNamespace="http://schemas.microsoft.com/office/2006/metadata/properties" ma:root="true" ma:fieldsID="2270b36fe3078996f366aad06196e9e2" ns3:_="">
    <xsd:import namespace="d5a4940d-aa1a-4979-bf3a-93fb3f6a59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a4940d-aa1a-4979-bf3a-93fb3f6a59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359476-A900-46E5-BC5D-A218C9F235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08B625-86B2-4070-9F81-8561C7ED55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a4940d-aa1a-4979-bf3a-93fb3f6a59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39D2ED-232F-463F-8463-F98834036562}">
  <ds:schemaRefs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d5a4940d-aa1a-4979-bf3a-93fb3f6a594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joie8</cp:lastModifiedBy>
  <dcterms:created xsi:type="dcterms:W3CDTF">2020-09-18T03:10:57Z</dcterms:created>
  <dcterms:modified xsi:type="dcterms:W3CDTF">2021-07-18T17:16:41Z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0x010100638158CCAE477E4AA69E0A4443F7FC61</vt:lpwstr>
  </property>
</Properties>
</file>